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G\Downloads\"/>
    </mc:Choice>
  </mc:AlternateContent>
  <bookViews>
    <workbookView xWindow="0" yWindow="0" windowWidth="22872" windowHeight="10332"/>
  </bookViews>
  <sheets>
    <sheet name="HPD-Media-Calc" sheetId="4" r:id="rId1"/>
    <sheet name="Computation" sheetId="3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F14" i="3"/>
  <c r="H15" i="3" l="1"/>
  <c r="G3" i="3"/>
  <c r="G15" i="3" s="1"/>
  <c r="H3" i="3"/>
  <c r="H14" i="3" s="1"/>
  <c r="I3" i="3"/>
  <c r="I15" i="3" s="1"/>
  <c r="J3" i="3"/>
  <c r="J14" i="3" s="1"/>
  <c r="F3" i="3"/>
  <c r="D5" i="3"/>
  <c r="D4" i="3"/>
  <c r="D6" i="3" s="1"/>
  <c r="D7" i="4"/>
  <c r="G14" i="3" l="1"/>
  <c r="I14" i="3"/>
  <c r="J15" i="3"/>
  <c r="G4" i="3"/>
  <c r="F4" i="3"/>
  <c r="H4" i="3"/>
  <c r="I4" i="3"/>
  <c r="J4" i="3"/>
  <c r="J10" i="3" s="1"/>
  <c r="I10" i="3" l="1"/>
  <c r="I6" i="3"/>
  <c r="H6" i="3"/>
  <c r="H10" i="3"/>
  <c r="F10" i="3"/>
  <c r="F6" i="3"/>
  <c r="G6" i="3"/>
  <c r="G10" i="3"/>
  <c r="J6" i="3"/>
  <c r="J11" i="4"/>
  <c r="H9" i="4"/>
  <c r="G9" i="4"/>
  <c r="F9" i="4"/>
  <c r="J9" i="4"/>
  <c r="I9" i="4"/>
  <c r="J11" i="3" l="1"/>
  <c r="I11" i="3"/>
  <c r="I16" i="3" s="1"/>
  <c r="I17" i="3" s="1"/>
  <c r="I11" i="4"/>
  <c r="F11" i="3"/>
  <c r="F11" i="4"/>
  <c r="G11" i="3"/>
  <c r="G16" i="3" s="1"/>
  <c r="G11" i="4"/>
  <c r="H11" i="3"/>
  <c r="H16" i="3" s="1"/>
  <c r="H17" i="3" s="1"/>
  <c r="H11" i="4"/>
  <c r="F16" i="3"/>
  <c r="F17" i="3" s="1"/>
  <c r="J16" i="3" l="1"/>
  <c r="J17" i="3" s="1"/>
  <c r="J19" i="3" s="1"/>
  <c r="J20" i="3" s="1"/>
  <c r="J13" i="4" s="1"/>
  <c r="J17" i="4" s="1"/>
  <c r="F19" i="3"/>
  <c r="F20" i="3" s="1"/>
  <c r="F13" i="4" s="1"/>
  <c r="F17" i="4" s="1"/>
  <c r="F18" i="4"/>
  <c r="H19" i="3"/>
  <c r="H20" i="3" s="1"/>
  <c r="H13" i="4" s="1"/>
  <c r="H17" i="4" s="1"/>
  <c r="H18" i="4"/>
  <c r="I19" i="3"/>
  <c r="I20" i="3" s="1"/>
  <c r="I13" i="4" s="1"/>
  <c r="I17" i="4" s="1"/>
  <c r="I18" i="4"/>
  <c r="G17" i="3"/>
  <c r="J18" i="4" l="1"/>
  <c r="G19" i="3"/>
  <c r="G20" i="3" s="1"/>
  <c r="G13" i="4" s="1"/>
  <c r="G17" i="4" s="1"/>
  <c r="G18" i="4"/>
</calcChain>
</file>

<file path=xl/sharedStrings.xml><?xml version="1.0" encoding="utf-8"?>
<sst xmlns="http://schemas.openxmlformats.org/spreadsheetml/2006/main" count="58" uniqueCount="41">
  <si>
    <t>Cell concentration per ml</t>
  </si>
  <si>
    <t>Mn cells</t>
  </si>
  <si>
    <t>Total cells received for processing</t>
  </si>
  <si>
    <t>Raw Ejaculate Volume</t>
  </si>
  <si>
    <t>AFM</t>
  </si>
  <si>
    <t>M3</t>
  </si>
  <si>
    <t>M3.1</t>
  </si>
  <si>
    <t>M3+ROS</t>
  </si>
  <si>
    <t>Raw</t>
  </si>
  <si>
    <t>Step 1</t>
  </si>
  <si>
    <t>Dilution in 1:1 Ratio</t>
  </si>
  <si>
    <t>uL</t>
  </si>
  <si>
    <t>Vol req. per straw</t>
  </si>
  <si>
    <t>Cell con. Req. per straw</t>
  </si>
  <si>
    <t>Mn Cells</t>
  </si>
  <si>
    <t>Total Volume after step 1</t>
  </si>
  <si>
    <t>Count</t>
  </si>
  <si>
    <t>Step 2</t>
  </si>
  <si>
    <t>HPSD Media Calculator</t>
  </si>
  <si>
    <t>Mn cells / ml</t>
  </si>
  <si>
    <t>Volume of Media to be added to each tube</t>
  </si>
  <si>
    <t>No of straws that can be made for each condition</t>
  </si>
  <si>
    <r>
      <t xml:space="preserve">Step 1 Vol. req for desired count of cells </t>
    </r>
    <r>
      <rPr>
        <b/>
        <sz val="11"/>
        <color theme="1"/>
        <rFont val="Calibri"/>
        <family val="2"/>
        <scheme val="minor"/>
      </rPr>
      <t>per straw</t>
    </r>
  </si>
  <si>
    <t>Total Volume req. for making straws of each condition</t>
  </si>
  <si>
    <t>Make up volume required for each condition</t>
  </si>
  <si>
    <t>Step 3</t>
  </si>
  <si>
    <t>Total Volume Available Per Tube</t>
  </si>
  <si>
    <t>Number of Straws made per condition</t>
  </si>
  <si>
    <t>Step 1 &gt;</t>
  </si>
  <si>
    <t>Step 2 &gt;</t>
  </si>
  <si>
    <t>Step 3 &gt;</t>
  </si>
  <si>
    <r>
      <rPr>
        <b/>
        <sz val="11"/>
        <color theme="1"/>
        <rFont val="Calibri"/>
        <family val="2"/>
        <scheme val="minor"/>
      </rPr>
      <t>Make up Vol.</t>
    </r>
    <r>
      <rPr>
        <sz val="11"/>
        <color theme="1"/>
        <rFont val="Calibri"/>
        <family val="2"/>
        <scheme val="minor"/>
      </rPr>
      <t xml:space="preserve"> 
required per tube for each condition</t>
    </r>
  </si>
  <si>
    <r>
      <rPr>
        <b/>
        <sz val="11"/>
        <color theme="1"/>
        <rFont val="Calibri"/>
        <family val="2"/>
        <scheme val="minor"/>
      </rPr>
      <t>Dilution in 1:1 Ratio</t>
    </r>
    <r>
      <rPr>
        <sz val="11"/>
        <color theme="1"/>
        <rFont val="Calibri"/>
        <family val="2"/>
        <scheme val="minor"/>
      </rPr>
      <t xml:space="preserve"> 
Vol. of Media to be added</t>
    </r>
  </si>
  <si>
    <r>
      <t>Vol. of Raw Ejaculate</t>
    </r>
    <r>
      <rPr>
        <sz val="11"/>
        <color theme="1"/>
        <rFont val="Calibri"/>
        <family val="2"/>
        <scheme val="minor"/>
      </rPr>
      <t xml:space="preserve"> 
taken per Tube</t>
    </r>
  </si>
  <si>
    <t>Output</t>
  </si>
  <si>
    <t>Cell concentration (Mn cells / ml)</t>
  </si>
  <si>
    <t>Conditions &gt;&gt;</t>
  </si>
  <si>
    <t>count</t>
  </si>
  <si>
    <t>Other Assumptions</t>
  </si>
  <si>
    <t>Vol filled per straw</t>
  </si>
  <si>
    <t>Cell Con. req. per straw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</si>
</sst>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43" formatCode="_ * #,##0.00_ ;_ * \-#,##0.00_ ;_ * &quot;-&quot;??_ ;_ @_ "/>
    <numFmt numFmtId="164" formatCode="_ * #,##0.0_ ;_ * \-#,##0.0_ ;_ * &quot;-&quot;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41" fontId="0" fillId="2" borderId="0" xfId="0" applyNumberFormat="1" applyFill="1"/>
    <xf numFmtId="41" fontId="1" fillId="0" borderId="1" xfId="0" applyNumberFormat="1" applyFont="1" applyBorder="1"/>
    <xf numFmtId="0" fontId="2" fillId="0" borderId="1" xfId="0" applyFont="1" applyBorder="1"/>
    <xf numFmtId="41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0" fillId="4" borderId="0" xfId="0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64" fontId="1" fillId="0" borderId="1" xfId="0" applyNumberFormat="1" applyFont="1" applyBorder="1"/>
    <xf numFmtId="164" fontId="0" fillId="3" borderId="0" xfId="0" applyNumberFormat="1" applyFill="1"/>
    <xf numFmtId="41" fontId="0" fillId="3" borderId="0" xfId="0" applyNumberFormat="1" applyFill="1"/>
    <xf numFmtId="0" fontId="1" fillId="0" borderId="1" xfId="0" applyFont="1" applyBorder="1" applyAlignment="1">
      <alignment horizontal="left"/>
    </xf>
    <xf numFmtId="0" fontId="0" fillId="0" borderId="1" xfId="0" applyBorder="1"/>
    <xf numFmtId="41" fontId="1" fillId="0" borderId="1" xfId="0" applyNumberFormat="1" applyFont="1" applyFill="1" applyBorder="1"/>
    <xf numFmtId="0" fontId="1" fillId="4" borderId="1" xfId="0" applyFont="1" applyFill="1" applyBorder="1"/>
    <xf numFmtId="0" fontId="0" fillId="5" borderId="0" xfId="0" applyFill="1"/>
    <xf numFmtId="0" fontId="1" fillId="0" borderId="0" xfId="0" applyFont="1" applyAlignment="1">
      <alignment vertical="center" wrapText="1"/>
    </xf>
    <xf numFmtId="0" fontId="0" fillId="5" borderId="0" xfId="0" applyFill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/>
    <xf numFmtId="0" fontId="0" fillId="0" borderId="2" xfId="0" applyFont="1" applyBorder="1"/>
    <xf numFmtId="0" fontId="0" fillId="0" borderId="3" xfId="0" applyFont="1" applyBorder="1"/>
    <xf numFmtId="0" fontId="2" fillId="0" borderId="0" xfId="0" applyFont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0" fillId="0" borderId="5" xfId="0" applyBorder="1"/>
    <xf numFmtId="164" fontId="0" fillId="0" borderId="5" xfId="0" applyNumberFormat="1" applyBorder="1"/>
    <xf numFmtId="164" fontId="0" fillId="0" borderId="5" xfId="0" applyNumberFormat="1" applyBorder="1" applyAlignment="1">
      <alignment vertical="center"/>
    </xf>
    <xf numFmtId="164" fontId="0" fillId="5" borderId="5" xfId="0" applyNumberFormat="1" applyFill="1" applyBorder="1" applyAlignment="1">
      <alignment vertical="center"/>
    </xf>
    <xf numFmtId="164" fontId="0" fillId="5" borderId="5" xfId="0" applyNumberFormat="1" applyFill="1" applyBorder="1"/>
    <xf numFmtId="164" fontId="0" fillId="0" borderId="6" xfId="0" applyNumberFormat="1" applyFont="1" applyBorder="1"/>
    <xf numFmtId="164" fontId="0" fillId="0" borderId="7" xfId="0" applyNumberFormat="1" applyFont="1" applyBorder="1"/>
    <xf numFmtId="0" fontId="0" fillId="0" borderId="5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/>
    <xf numFmtId="0" fontId="0" fillId="0" borderId="6" xfId="0" applyFont="1" applyBorder="1"/>
    <xf numFmtId="0" fontId="0" fillId="0" borderId="7" xfId="0" applyFont="1" applyBorder="1"/>
    <xf numFmtId="164" fontId="0" fillId="2" borderId="5" xfId="0" applyNumberFormat="1" applyFill="1" applyBorder="1"/>
    <xf numFmtId="41" fontId="0" fillId="2" borderId="5" xfId="0" applyNumberFormat="1" applyFill="1" applyBorder="1"/>
    <xf numFmtId="41" fontId="1" fillId="0" borderId="4" xfId="0" applyNumberFormat="1" applyFont="1" applyBorder="1"/>
    <xf numFmtId="0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abSelected="1" zoomScale="90" zoomScaleNormal="90" workbookViewId="0"/>
  </sheetViews>
  <sheetFormatPr defaultColWidth="0" defaultRowHeight="14.4" zeroHeight="1" x14ac:dyDescent="0.3"/>
  <cols>
    <col min="1" max="1" width="8.88671875" customWidth="1"/>
    <col min="2" max="2" width="33.88671875" bestFit="1" customWidth="1"/>
    <col min="3" max="3" width="7.88671875" bestFit="1" customWidth="1"/>
    <col min="4" max="4" width="8.88671875" customWidth="1"/>
    <col min="5" max="5" width="1.6640625" customWidth="1"/>
    <col min="6" max="12" width="8.88671875" customWidth="1"/>
    <col min="13" max="16384" width="8.88671875" hidden="1"/>
  </cols>
  <sheetData>
    <row r="1" spans="1:12" x14ac:dyDescent="0.3">
      <c r="B1" s="10" t="s">
        <v>18</v>
      </c>
    </row>
    <row r="2" spans="1:12" x14ac:dyDescent="0.3">
      <c r="F2" s="43" t="s">
        <v>36</v>
      </c>
    </row>
    <row r="3" spans="1:12" x14ac:dyDescent="0.3">
      <c r="C3" s="25"/>
      <c r="F3" s="42">
        <v>1</v>
      </c>
      <c r="G3" s="42">
        <v>2</v>
      </c>
      <c r="H3" s="42">
        <v>3</v>
      </c>
      <c r="I3" s="42">
        <v>4</v>
      </c>
      <c r="J3" s="42">
        <v>5</v>
      </c>
    </row>
    <row r="4" spans="1:12" x14ac:dyDescent="0.3">
      <c r="D4" s="25"/>
      <c r="F4" s="26" t="s">
        <v>4</v>
      </c>
      <c r="G4" s="26" t="s">
        <v>5</v>
      </c>
      <c r="H4" s="26" t="s">
        <v>7</v>
      </c>
      <c r="I4" s="26" t="s">
        <v>6</v>
      </c>
      <c r="J4" s="26" t="s">
        <v>8</v>
      </c>
    </row>
    <row r="5" spans="1:12" x14ac:dyDescent="0.3">
      <c r="B5" t="s">
        <v>3</v>
      </c>
      <c r="C5" s="46" t="s">
        <v>11</v>
      </c>
      <c r="D5" s="39">
        <v>500</v>
      </c>
      <c r="F5" s="28"/>
      <c r="G5" s="28"/>
      <c r="H5" s="28"/>
      <c r="I5" s="28"/>
      <c r="J5" s="28"/>
      <c r="L5" s="7"/>
    </row>
    <row r="6" spans="1:12" x14ac:dyDescent="0.3">
      <c r="B6" t="s">
        <v>35</v>
      </c>
      <c r="C6" s="46"/>
      <c r="D6" s="40">
        <v>1500</v>
      </c>
      <c r="F6" s="27"/>
      <c r="G6" s="27"/>
      <c r="H6" s="27"/>
      <c r="I6" s="27"/>
      <c r="J6" s="27"/>
    </row>
    <row r="7" spans="1:12" x14ac:dyDescent="0.3">
      <c r="B7" s="4" t="s">
        <v>2</v>
      </c>
      <c r="C7" s="47" t="s">
        <v>1</v>
      </c>
      <c r="D7" s="41">
        <f>(D5/1000)*D6</f>
        <v>750</v>
      </c>
      <c r="F7" s="27"/>
      <c r="G7" s="27"/>
      <c r="H7" s="27"/>
      <c r="I7" s="27"/>
      <c r="J7" s="27"/>
    </row>
    <row r="8" spans="1:12" x14ac:dyDescent="0.3">
      <c r="C8" s="46"/>
      <c r="D8" s="27"/>
      <c r="F8" s="27"/>
      <c r="G8" s="27"/>
      <c r="H8" s="27"/>
      <c r="I8" s="27"/>
      <c r="J8" s="27"/>
    </row>
    <row r="9" spans="1:12" ht="28.8" x14ac:dyDescent="0.3">
      <c r="A9" s="45" t="s">
        <v>28</v>
      </c>
      <c r="B9" s="19" t="s">
        <v>33</v>
      </c>
      <c r="C9" s="48" t="s">
        <v>11</v>
      </c>
      <c r="D9" s="34"/>
      <c r="F9" s="29">
        <f>Computation!F4</f>
        <v>100</v>
      </c>
      <c r="G9" s="29">
        <f>Computation!G4</f>
        <v>100</v>
      </c>
      <c r="H9" s="29">
        <f>Computation!H4</f>
        <v>100</v>
      </c>
      <c r="I9" s="29">
        <f>Computation!I4</f>
        <v>100</v>
      </c>
      <c r="J9" s="29">
        <f>Computation!J4</f>
        <v>100</v>
      </c>
    </row>
    <row r="10" spans="1:12" ht="3" customHeight="1" x14ac:dyDescent="0.3">
      <c r="A10" s="20"/>
      <c r="B10" s="20"/>
      <c r="C10" s="49"/>
      <c r="D10" s="35"/>
      <c r="F10" s="30"/>
      <c r="G10" s="30"/>
      <c r="H10" s="30"/>
      <c r="I10" s="30"/>
      <c r="J10" s="30"/>
    </row>
    <row r="11" spans="1:12" ht="28.8" x14ac:dyDescent="0.3">
      <c r="A11" s="45" t="s">
        <v>29</v>
      </c>
      <c r="B11" s="21" t="s">
        <v>32</v>
      </c>
      <c r="C11" s="48" t="s">
        <v>11</v>
      </c>
      <c r="D11" s="34"/>
      <c r="F11" s="29">
        <f>Computation!F10</f>
        <v>100</v>
      </c>
      <c r="G11" s="29">
        <f>Computation!G10</f>
        <v>100</v>
      </c>
      <c r="H11" s="29">
        <f>Computation!H10</f>
        <v>100</v>
      </c>
      <c r="I11" s="29">
        <f>Computation!I10</f>
        <v>100</v>
      </c>
      <c r="J11" s="29">
        <f>Computation!J10</f>
        <v>0</v>
      </c>
    </row>
    <row r="12" spans="1:12" ht="3" customHeight="1" x14ac:dyDescent="0.3">
      <c r="A12" s="20"/>
      <c r="B12" s="20"/>
      <c r="C12" s="49"/>
      <c r="D12" s="35"/>
      <c r="F12" s="30"/>
      <c r="G12" s="30"/>
      <c r="H12" s="30"/>
      <c r="I12" s="30"/>
      <c r="J12" s="30"/>
    </row>
    <row r="13" spans="1:12" ht="28.8" x14ac:dyDescent="0.3">
      <c r="A13" s="45" t="s">
        <v>30</v>
      </c>
      <c r="B13" s="21" t="s">
        <v>31</v>
      </c>
      <c r="C13" s="48" t="s">
        <v>11</v>
      </c>
      <c r="D13" s="34"/>
      <c r="F13" s="29">
        <f>Computation!F20</f>
        <v>1675.0000000000002</v>
      </c>
      <c r="G13" s="29">
        <f>Computation!G20</f>
        <v>1675.0000000000002</v>
      </c>
      <c r="H13" s="29">
        <f>Computation!H20</f>
        <v>1675.0000000000002</v>
      </c>
      <c r="I13" s="29">
        <f>Computation!I20</f>
        <v>1675.0000000000002</v>
      </c>
      <c r="J13" s="29">
        <f>Computation!J20</f>
        <v>0</v>
      </c>
    </row>
    <row r="14" spans="1:12" ht="3" customHeight="1" x14ac:dyDescent="0.3">
      <c r="A14" s="18"/>
      <c r="B14" s="18"/>
      <c r="C14" s="50"/>
      <c r="D14" s="36"/>
      <c r="F14" s="31"/>
      <c r="G14" s="31"/>
      <c r="H14" s="31"/>
      <c r="I14" s="31"/>
      <c r="J14" s="31"/>
    </row>
    <row r="15" spans="1:12" ht="14.55" customHeight="1" x14ac:dyDescent="0.3">
      <c r="C15" s="46"/>
      <c r="D15" s="27"/>
      <c r="F15" s="27"/>
      <c r="G15" s="27"/>
      <c r="H15" s="27"/>
      <c r="I15" s="27"/>
      <c r="J15" s="27"/>
    </row>
    <row r="16" spans="1:12" ht="14.55" customHeight="1" x14ac:dyDescent="0.3">
      <c r="B16" s="22" t="s">
        <v>34</v>
      </c>
      <c r="C16" s="46"/>
      <c r="D16" s="27"/>
      <c r="F16" s="27"/>
      <c r="G16" s="27"/>
      <c r="H16" s="27"/>
      <c r="I16" s="27"/>
      <c r="J16" s="27"/>
    </row>
    <row r="17" spans="2:10" x14ac:dyDescent="0.3">
      <c r="B17" s="23" t="s">
        <v>26</v>
      </c>
      <c r="C17" s="51" t="s">
        <v>11</v>
      </c>
      <c r="D17" s="37"/>
      <c r="F17" s="32">
        <f>F13+F11+F9</f>
        <v>1875.0000000000002</v>
      </c>
      <c r="G17" s="32">
        <f t="shared" ref="G17:J17" si="0">G13+G11+G9</f>
        <v>1875.0000000000002</v>
      </c>
      <c r="H17" s="32">
        <f t="shared" si="0"/>
        <v>1875.0000000000002</v>
      </c>
      <c r="I17" s="32">
        <f t="shared" si="0"/>
        <v>1875.0000000000002</v>
      </c>
      <c r="J17" s="32">
        <f t="shared" si="0"/>
        <v>100</v>
      </c>
    </row>
    <row r="18" spans="2:10" x14ac:dyDescent="0.3">
      <c r="B18" s="24" t="s">
        <v>27</v>
      </c>
      <c r="C18" s="52" t="s">
        <v>37</v>
      </c>
      <c r="D18" s="38"/>
      <c r="F18" s="33">
        <f>Computation!F17</f>
        <v>7.5000000000000009</v>
      </c>
      <c r="G18" s="33">
        <f>Computation!G17</f>
        <v>7.5000000000000009</v>
      </c>
      <c r="H18" s="33">
        <f>Computation!H17</f>
        <v>7.5000000000000009</v>
      </c>
      <c r="I18" s="33">
        <f>Computation!I17</f>
        <v>7.5000000000000009</v>
      </c>
      <c r="J18" s="33">
        <f>Computation!J17</f>
        <v>0</v>
      </c>
    </row>
    <row r="19" spans="2:10" x14ac:dyDescent="0.3"/>
    <row r="20" spans="2:10" x14ac:dyDescent="0.3"/>
    <row r="21" spans="2:10" x14ac:dyDescent="0.3">
      <c r="B21" s="10" t="s">
        <v>38</v>
      </c>
    </row>
    <row r="22" spans="2:10" x14ac:dyDescent="0.3">
      <c r="B22" t="s">
        <v>39</v>
      </c>
      <c r="C22" t="s">
        <v>11</v>
      </c>
      <c r="F22" s="2">
        <v>250</v>
      </c>
    </row>
    <row r="23" spans="2:10" x14ac:dyDescent="0.3">
      <c r="B23" t="s">
        <v>40</v>
      </c>
      <c r="C23" t="s">
        <v>14</v>
      </c>
      <c r="F23" s="2">
        <v>20</v>
      </c>
    </row>
    <row r="24" spans="2:10" x14ac:dyDescent="0.3"/>
    <row r="25" spans="2:10" x14ac:dyDescent="0.3"/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90" zoomScaleNormal="90" workbookViewId="0">
      <selection activeCell="F16" sqref="F16"/>
    </sheetView>
  </sheetViews>
  <sheetFormatPr defaultRowHeight="14.4" x14ac:dyDescent="0.3"/>
  <cols>
    <col min="2" max="2" width="49.77734375" bestFit="1" customWidth="1"/>
    <col min="3" max="3" width="11.77734375" bestFit="1" customWidth="1"/>
    <col min="5" max="5" width="1.6640625" customWidth="1"/>
  </cols>
  <sheetData>
    <row r="1" spans="1:12" x14ac:dyDescent="0.3">
      <c r="B1" s="10" t="s">
        <v>18</v>
      </c>
    </row>
    <row r="2" spans="1:12" x14ac:dyDescent="0.3">
      <c r="F2" s="44">
        <v>1</v>
      </c>
      <c r="G2" s="44">
        <v>2</v>
      </c>
      <c r="H2" s="44">
        <v>3</v>
      </c>
      <c r="I2" s="44">
        <v>4</v>
      </c>
      <c r="J2" s="44">
        <v>5</v>
      </c>
    </row>
    <row r="3" spans="1:12" x14ac:dyDescent="0.3">
      <c r="F3" s="9" t="str">
        <f>'HPD-Media-Calc'!F4</f>
        <v>AFM</v>
      </c>
      <c r="G3" s="9" t="str">
        <f>'HPD-Media-Calc'!G4</f>
        <v>M3</v>
      </c>
      <c r="H3" s="9" t="str">
        <f>'HPD-Media-Calc'!H4</f>
        <v>M3+ROS</v>
      </c>
      <c r="I3" s="9" t="str">
        <f>'HPD-Media-Calc'!I4</f>
        <v>M3.1</v>
      </c>
      <c r="J3" s="9" t="str">
        <f>'HPD-Media-Calc'!J4</f>
        <v>Raw</v>
      </c>
    </row>
    <row r="4" spans="1:12" x14ac:dyDescent="0.3">
      <c r="A4" t="s">
        <v>9</v>
      </c>
      <c r="B4" t="s">
        <v>3</v>
      </c>
      <c r="C4" t="s">
        <v>11</v>
      </c>
      <c r="D4" s="12">
        <f>'HPD-Media-Calc'!D5</f>
        <v>500</v>
      </c>
      <c r="F4" s="6">
        <f>IF(F$3="",0,$D4/COUNTIF($F$3:$J$3,"&lt;&gt;"))</f>
        <v>100</v>
      </c>
      <c r="G4" s="6">
        <f>IF(G$3="",0,$D4/COUNTIF($F$3:$J$3,"&lt;&gt;"))</f>
        <v>100</v>
      </c>
      <c r="H4" s="6">
        <f>IF(H$3="",0,$D4/COUNTIF($F$3:$J$3,"&lt;&gt;"))</f>
        <v>100</v>
      </c>
      <c r="I4" s="6">
        <f>IF(I$3="",0,$D4/COUNTIF($F$3:$J$3,"&lt;&gt;"))</f>
        <v>100</v>
      </c>
      <c r="J4" s="6">
        <f>IF(J$3="",0,$D4/COUNTIF($F$3:$J$3,"&lt;&gt;"))</f>
        <v>100</v>
      </c>
      <c r="L4" s="7"/>
    </row>
    <row r="5" spans="1:12" x14ac:dyDescent="0.3">
      <c r="B5" t="s">
        <v>0</v>
      </c>
      <c r="C5" t="s">
        <v>19</v>
      </c>
      <c r="D5" s="13">
        <f>'HPD-Media-Calc'!D6</f>
        <v>1500</v>
      </c>
    </row>
    <row r="6" spans="1:12" x14ac:dyDescent="0.3">
      <c r="B6" s="4" t="s">
        <v>2</v>
      </c>
      <c r="C6" s="1" t="s">
        <v>1</v>
      </c>
      <c r="D6" s="3">
        <f>(D4/1000)*D5</f>
        <v>750</v>
      </c>
      <c r="F6" s="3">
        <f>IF(OR(F$3="RAW",F$3=0)=TRUE,0,$D$6/($D$4/F4))</f>
        <v>150</v>
      </c>
      <c r="G6" s="3">
        <f t="shared" ref="G6:J6" si="0">IF(OR(G$3="RAW",G$3=0)=TRUE,0,$D$6/($D$4/G4))</f>
        <v>150</v>
      </c>
      <c r="H6" s="3">
        <f t="shared" si="0"/>
        <v>150</v>
      </c>
      <c r="I6" s="3">
        <f t="shared" si="0"/>
        <v>150</v>
      </c>
      <c r="J6" s="3">
        <f t="shared" si="0"/>
        <v>0</v>
      </c>
    </row>
    <row r="9" spans="1:12" x14ac:dyDescent="0.3">
      <c r="A9" s="8" t="s">
        <v>17</v>
      </c>
      <c r="B9" s="8" t="s">
        <v>10</v>
      </c>
    </row>
    <row r="10" spans="1:12" x14ac:dyDescent="0.3">
      <c r="B10" t="s">
        <v>20</v>
      </c>
      <c r="C10" t="s">
        <v>11</v>
      </c>
      <c r="F10" s="6">
        <f>IF(OR(F$3="Raw",F$3=0)=TRUE,0,F4)</f>
        <v>100</v>
      </c>
      <c r="G10" s="6">
        <f t="shared" ref="G10:J10" si="1">IF(OR(G$3="Raw",G$3=0)=TRUE,0,G4)</f>
        <v>100</v>
      </c>
      <c r="H10" s="6">
        <f t="shared" si="1"/>
        <v>100</v>
      </c>
      <c r="I10" s="6">
        <f t="shared" si="1"/>
        <v>100</v>
      </c>
      <c r="J10" s="6">
        <f t="shared" si="1"/>
        <v>0</v>
      </c>
    </row>
    <row r="11" spans="1:12" x14ac:dyDescent="0.3">
      <c r="B11" s="14" t="s">
        <v>15</v>
      </c>
      <c r="C11" s="1" t="s">
        <v>11</v>
      </c>
      <c r="D11" s="1"/>
      <c r="E11" s="15"/>
      <c r="F11" s="11">
        <f>F4+F10</f>
        <v>200</v>
      </c>
      <c r="G11" s="11">
        <f t="shared" ref="G11:J11" si="2">G4+G10</f>
        <v>200</v>
      </c>
      <c r="H11" s="11">
        <f t="shared" si="2"/>
        <v>200</v>
      </c>
      <c r="I11" s="11">
        <f t="shared" si="2"/>
        <v>200</v>
      </c>
      <c r="J11" s="11">
        <f t="shared" si="2"/>
        <v>100</v>
      </c>
    </row>
    <row r="14" spans="1:12" x14ac:dyDescent="0.3">
      <c r="B14" t="s">
        <v>12</v>
      </c>
      <c r="C14" t="s">
        <v>11</v>
      </c>
      <c r="F14" s="13">
        <f>'HPD-Media-Calc'!F22</f>
        <v>250</v>
      </c>
      <c r="G14" s="5">
        <f>IF(OR(G$3="Raw",G$3=0)=TRUE,0,$F14)</f>
        <v>250</v>
      </c>
      <c r="H14" s="5">
        <f t="shared" ref="H14:J15" si="3">IF(OR(H$3="Raw",H$3=0)=TRUE,0,$F14)</f>
        <v>250</v>
      </c>
      <c r="I14" s="5">
        <f t="shared" si="3"/>
        <v>250</v>
      </c>
      <c r="J14" s="5">
        <f t="shared" si="3"/>
        <v>0</v>
      </c>
    </row>
    <row r="15" spans="1:12" x14ac:dyDescent="0.3">
      <c r="B15" t="s">
        <v>13</v>
      </c>
      <c r="C15" t="s">
        <v>14</v>
      </c>
      <c r="F15" s="13">
        <f>'HPD-Media-Calc'!F23</f>
        <v>20</v>
      </c>
      <c r="G15" s="5">
        <f>IF(OR(G$3="Raw",G$3=0)=TRUE,0,$F15)</f>
        <v>20</v>
      </c>
      <c r="H15" s="5">
        <f t="shared" si="3"/>
        <v>20</v>
      </c>
      <c r="I15" s="5">
        <f t="shared" si="3"/>
        <v>20</v>
      </c>
      <c r="J15" s="5">
        <f t="shared" si="3"/>
        <v>0</v>
      </c>
    </row>
    <row r="16" spans="1:12" x14ac:dyDescent="0.3">
      <c r="B16" t="s">
        <v>22</v>
      </c>
      <c r="C16" t="s">
        <v>11</v>
      </c>
      <c r="F16" s="6">
        <f>IF(F15=0,0,(F11/F6)*F15)</f>
        <v>26.666666666666664</v>
      </c>
      <c r="G16" s="6">
        <f t="shared" ref="G16:J16" si="4">IF(G15=0,0,(G11/G6)*G15)</f>
        <v>26.666666666666664</v>
      </c>
      <c r="H16" s="6">
        <f t="shared" si="4"/>
        <v>26.666666666666664</v>
      </c>
      <c r="I16" s="6">
        <f t="shared" si="4"/>
        <v>26.666666666666664</v>
      </c>
      <c r="J16" s="6">
        <f t="shared" si="4"/>
        <v>0</v>
      </c>
    </row>
    <row r="17" spans="1:10" x14ac:dyDescent="0.3">
      <c r="B17" s="1" t="s">
        <v>21</v>
      </c>
      <c r="C17" s="1" t="s">
        <v>16</v>
      </c>
      <c r="D17" s="16"/>
      <c r="E17" s="1"/>
      <c r="F17" s="11">
        <f>IF(F15=0,0,F11/F16)</f>
        <v>7.5000000000000009</v>
      </c>
      <c r="G17" s="11">
        <f t="shared" ref="G17:J17" si="5">IF(G15=0,0,G11/G16)</f>
        <v>7.5000000000000009</v>
      </c>
      <c r="H17" s="11">
        <f t="shared" si="5"/>
        <v>7.5000000000000009</v>
      </c>
      <c r="I17" s="11">
        <f t="shared" si="5"/>
        <v>7.5000000000000009</v>
      </c>
      <c r="J17" s="11">
        <f t="shared" si="5"/>
        <v>0</v>
      </c>
    </row>
    <row r="19" spans="1:10" x14ac:dyDescent="0.3">
      <c r="B19" t="s">
        <v>23</v>
      </c>
      <c r="C19" t="s">
        <v>11</v>
      </c>
      <c r="F19" s="6">
        <f>F17*F14</f>
        <v>1875.0000000000002</v>
      </c>
      <c r="G19" s="6">
        <f t="shared" ref="G19:J19" si="6">G17*G14</f>
        <v>1875.0000000000002</v>
      </c>
      <c r="H19" s="6">
        <f t="shared" si="6"/>
        <v>1875.0000000000002</v>
      </c>
      <c r="I19" s="6">
        <f t="shared" si="6"/>
        <v>1875.0000000000002</v>
      </c>
      <c r="J19" s="6">
        <f t="shared" si="6"/>
        <v>0</v>
      </c>
    </row>
    <row r="20" spans="1:10" x14ac:dyDescent="0.3">
      <c r="A20" s="17" t="s">
        <v>25</v>
      </c>
      <c r="B20" s="17" t="s">
        <v>24</v>
      </c>
      <c r="C20" s="1" t="s">
        <v>11</v>
      </c>
      <c r="D20" s="1"/>
      <c r="E20" s="1"/>
      <c r="F20" s="11">
        <f>IF(F19=0,0,F19-F11)</f>
        <v>1675.0000000000002</v>
      </c>
      <c r="G20" s="11">
        <f t="shared" ref="G20:J20" si="7">IF(G19=0,0,G19-G11)</f>
        <v>1675.0000000000002</v>
      </c>
      <c r="H20" s="11">
        <f t="shared" si="7"/>
        <v>1675.0000000000002</v>
      </c>
      <c r="I20" s="11">
        <f t="shared" si="7"/>
        <v>1675.0000000000002</v>
      </c>
      <c r="J20" s="11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HPD-Media-Calc</vt:lpstr>
      <vt:lpstr>Computation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Mukul Jain</dc:creator>
  <cp:lastModifiedBy>Sonal Gupta</cp:lastModifiedBy>
  <dcterms:created xsi:type="dcterms:W3CDTF">2024-08-13T09:33:26Z</dcterms:created>
  <dcterms:modified xsi:type="dcterms:W3CDTF">2024-10-13T10:36:25Z</dcterms:modified>
</cp:coreProperties>
</file>